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y\UAN Zvonařka Brno 2017\DPS 2019\SO 10_Kanalizace_2019\"/>
    </mc:Choice>
  </mc:AlternateContent>
  <xr:revisionPtr revIDLastSave="0" documentId="8_{A49F8851-0341-4DF0-BDF2-E1DB28823F22}" xr6:coauthVersionLast="43" xr6:coauthVersionMax="43" xr10:uidLastSave="{00000000-0000-0000-0000-000000000000}"/>
  <bookViews>
    <workbookView xWindow="-120" yWindow="-120" windowWidth="29040" windowHeight="1584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Pol'!$A$1:$U$59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49" i="12"/>
  <c r="AC49" i="12"/>
  <c r="AD49" i="12"/>
  <c r="G9" i="12"/>
  <c r="I9" i="12"/>
  <c r="I8" i="12" s="1"/>
  <c r="K9" i="12"/>
  <c r="M9" i="12"/>
  <c r="O9" i="12"/>
  <c r="Q9" i="12"/>
  <c r="Q8" i="12" s="1"/>
  <c r="U9" i="12"/>
  <c r="G11" i="12"/>
  <c r="G8" i="12" s="1"/>
  <c r="I11" i="12"/>
  <c r="K11" i="12"/>
  <c r="O11" i="12"/>
  <c r="O8" i="12" s="1"/>
  <c r="Q11" i="12"/>
  <c r="U11" i="12"/>
  <c r="U8" i="12" s="1"/>
  <c r="G12" i="12"/>
  <c r="I12" i="12"/>
  <c r="K12" i="12"/>
  <c r="M12" i="12"/>
  <c r="O12" i="12"/>
  <c r="Q12" i="12"/>
  <c r="U12" i="12"/>
  <c r="G14" i="12"/>
  <c r="M14" i="12" s="1"/>
  <c r="I14" i="12"/>
  <c r="K14" i="12"/>
  <c r="K8" i="12" s="1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5" i="12"/>
  <c r="O25" i="12"/>
  <c r="G26" i="12"/>
  <c r="M26" i="12" s="1"/>
  <c r="M25" i="12" s="1"/>
  <c r="I26" i="12"/>
  <c r="I25" i="12" s="1"/>
  <c r="K26" i="12"/>
  <c r="K25" i="12" s="1"/>
  <c r="O26" i="12"/>
  <c r="Q26" i="12"/>
  <c r="Q25" i="12" s="1"/>
  <c r="U26" i="12"/>
  <c r="U25" i="12" s="1"/>
  <c r="G29" i="12"/>
  <c r="G28" i="12" s="1"/>
  <c r="I29" i="12"/>
  <c r="I28" i="12" s="1"/>
  <c r="K29" i="12"/>
  <c r="M29" i="12"/>
  <c r="O29" i="12"/>
  <c r="O28" i="12" s="1"/>
  <c r="Q29" i="12"/>
  <c r="Q28" i="12" s="1"/>
  <c r="U29" i="12"/>
  <c r="G30" i="12"/>
  <c r="M30" i="12" s="1"/>
  <c r="I30" i="12"/>
  <c r="K30" i="12"/>
  <c r="O30" i="12"/>
  <c r="Q30" i="12"/>
  <c r="U30" i="12"/>
  <c r="G31" i="12"/>
  <c r="I31" i="12"/>
  <c r="K31" i="12"/>
  <c r="K28" i="12" s="1"/>
  <c r="M31" i="12"/>
  <c r="O31" i="12"/>
  <c r="Q31" i="12"/>
  <c r="U31" i="12"/>
  <c r="U28" i="12" s="1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O46" i="12"/>
  <c r="G47" i="12"/>
  <c r="I47" i="12"/>
  <c r="I46" i="12" s="1"/>
  <c r="K47" i="12"/>
  <c r="K46" i="12" s="1"/>
  <c r="M47" i="12"/>
  <c r="M46" i="12" s="1"/>
  <c r="O47" i="12"/>
  <c r="Q47" i="12"/>
  <c r="Q46" i="12" s="1"/>
  <c r="U47" i="12"/>
  <c r="U46" i="12" s="1"/>
  <c r="I20" i="1"/>
  <c r="I19" i="1"/>
  <c r="I18" i="1"/>
  <c r="I17" i="1"/>
  <c r="I16" i="1"/>
  <c r="I51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G28" i="1"/>
  <c r="M28" i="12"/>
  <c r="M11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<sst xmlns="http://schemas.openxmlformats.org/spreadsheetml/2006/main" count="268" uniqueCount="166">
  <si>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</si>
  <si>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</si>
  <si>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</si>
  <si>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</si>
  <si>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</si>
  <si>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</si>
  <si>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</si>
  <si>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</si>
  <si>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</si>
  <si>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</si>
  <si>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</si>
  <si>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</si>
  <si>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</si>
  <si>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</si>
  <si>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</si>
  <si>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</si>
  <si>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</si>
  <si>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</si>
  <si>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</si>
  <si>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</si>
  <si>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</si>
  <si>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</si>
  <si>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</si>
  <si>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</si>
  <si>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</si>
  <si>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</si>
  <si>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</si>
  <si>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</si>
  <si>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</si>
  <si>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</si>
  <si>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</si>
  <si>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</si>
  <si>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</si>
  <si>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</si>
  <si>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</si>
  <si>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</si>
  <si>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</si>
  <si>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</si>
  <si>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</si>
  <si>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</si>
  <si>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</si>
  <si>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Brno</t>
  </si>
  <si>
    <t>Rozpočet:</t>
  </si>
  <si>
    <t>Misto</t>
  </si>
  <si>
    <t>UAN Zvonařka Brno - splašková kanalizace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</si>
  <si>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</si>
  <si>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</si>
  <si>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</si>
  <si>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</si>
  <si>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</si>
  <si>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</si>
  <si>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</si>
  <si>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</si>
  <si>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</si>
  <si>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</si>
  <si>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</si>
  <si>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</si>
  <si>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</si>
  <si>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</si>
  <si>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</si>
  <si>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</si>
  <si>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</si>
  <si>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</si>
  <si>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</si>
  <si>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</si>
  <si>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</si>
  <si>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</si>
  <si>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</si>
  <si>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</si>
  <si>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</si>
  <si>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</si>
  <si>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</si>
  <si>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</si>
  <si>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</si>
  <si>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</si>
  <si>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</si>
  <si>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</si>
  <si>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</si>
  <si>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</si>
  <si>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</si>
  <si>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</si>
  <si>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</si>
  <si>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</si>
  <si>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</si>
  <si>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</si>
  <si>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</si>
  <si>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132201201R00</t>
  </si>
  <si>
    <t>Hloubení rýh šířky do 200 cm v hor.3 do 100 m3</t>
  </si>
  <si>
    <t>m3</t>
  </si>
  <si>
    <t>POL1_0</t>
  </si>
  <si>
    <t>81*1,1*1,4</t>
  </si>
  <si>
    <t>VV</t>
  </si>
  <si>
    <t>132201209R00</t>
  </si>
  <si>
    <t>Příplatek za lepivost - hloubení rýh 200cm v hor.3</t>
  </si>
  <si>
    <t>151101102R00</t>
  </si>
  <si>
    <t>Pažení a rozepření stěn rýh - příložné - hl. do 4m</t>
  </si>
  <si>
    <t>m2</t>
  </si>
  <si>
    <t>81*1,4*2</t>
  </si>
  <si>
    <t>151101112R00</t>
  </si>
  <si>
    <t>Odstranění paženi stěn rýh - příložné - hl. do 4 m</t>
  </si>
  <si>
    <t>161101102R00</t>
  </si>
  <si>
    <t>Svislé přemístění výkopku z hor.1-4 do 4,0 m</t>
  </si>
  <si>
    <t>124,74</t>
  </si>
  <si>
    <t>162301102R00</t>
  </si>
  <si>
    <t>Vodorovné přemístění výkopku z hor.1-4 do 1000 m</t>
  </si>
  <si>
    <t>44,55+8,91</t>
  </si>
  <si>
    <t>171201201RT1</t>
  </si>
  <si>
    <t>Uložení sypaniny na skládku, včetně poplatku za skládku</t>
  </si>
  <si>
    <t>460120061RT1</t>
  </si>
  <si>
    <t>Odvoz zeminy, odvoz zeminy včetně naložení</t>
  </si>
  <si>
    <t>175100020RAB</t>
  </si>
  <si>
    <t>Obsyp potrubí štěrkopískem, dovoz štěrkopísku ze vzdálenosti 5 km</t>
  </si>
  <si>
    <t>POL2_0</t>
  </si>
  <si>
    <t>81*0,5*1,1</t>
  </si>
  <si>
    <t>174100010RAB</t>
  </si>
  <si>
    <t>Zásyp jam, rýh a šachet sypaninou, dovoz sypaniny ze vzdálenosti 500 m</t>
  </si>
  <si>
    <t>124,74-(44,55+8,91)</t>
  </si>
  <si>
    <t>451572111RK1</t>
  </si>
  <si>
    <t>Lože pod potrubí z kameniva těženého 0 - 4 mm</t>
  </si>
  <si>
    <t>1,1*0,1*81</t>
  </si>
  <si>
    <t>871313121R00</t>
  </si>
  <si>
    <t>Montáž trub z tvrdého PVC, gumový kroužek, DN 150</t>
  </si>
  <si>
    <t>m</t>
  </si>
  <si>
    <t>28616000.A</t>
  </si>
  <si>
    <t>Trubka kanal. korug. d 160 mm PR 160/6  PP</t>
  </si>
  <si>
    <t>kus</t>
  </si>
  <si>
    <t>POL3_0</t>
  </si>
  <si>
    <t>892581111R00</t>
  </si>
  <si>
    <t>Zkouška těsnosti kanalizace DN do 300, vodou</t>
  </si>
  <si>
    <t>894411121R00</t>
  </si>
  <si>
    <t>Zřízení šachet z dílců, dno B 30, potrubí DN 150</t>
  </si>
  <si>
    <t>899104111R00</t>
  </si>
  <si>
    <t>Osazení poklopu s rámem nad 150 kg</t>
  </si>
  <si>
    <t>59224177</t>
  </si>
  <si>
    <t>Prstenec vyrovnávcí TBW-Q 625/100/120</t>
  </si>
  <si>
    <t>59224383R</t>
  </si>
  <si>
    <t>Skruž šachtová  TBS - Q 1000/250/120 SP D</t>
  </si>
  <si>
    <t>59224382R</t>
  </si>
  <si>
    <t>Skruž šachtová  TBS - Q 1000/500/120 SP D</t>
  </si>
  <si>
    <t>59224175</t>
  </si>
  <si>
    <t>Prstenec vyrovnávcí TBW-Q 625/60/120</t>
  </si>
  <si>
    <t>59224176R</t>
  </si>
  <si>
    <t>Prstenec vyrovnávací TBW-Q 625/80/120</t>
  </si>
  <si>
    <t>59224177R</t>
  </si>
  <si>
    <t>Prstenec vyrovnávací TBW-Q 625/100/120</t>
  </si>
  <si>
    <t>59224130R</t>
  </si>
  <si>
    <t>Deska přechodová TZK-Q 625/200/120/T</t>
  </si>
  <si>
    <t>59224366.AR</t>
  </si>
  <si>
    <t>Dno šachetní přímé TBZ-Q.1 100/75</t>
  </si>
  <si>
    <t>592-24999A</t>
  </si>
  <si>
    <t>Těsnění pro  DN 1000 Q.1</t>
  </si>
  <si>
    <t>592-24998A</t>
  </si>
  <si>
    <t>Šachtový poklop litina D 400 s rámem</t>
  </si>
  <si>
    <t>592-24997A</t>
  </si>
  <si>
    <t>Geodetické práce</t>
  </si>
  <si>
    <t>hod</t>
  </si>
  <si>
    <t>892575111R00</t>
  </si>
  <si>
    <t>Zabezpečení konců a zkouška vzduch. kan. DN do 200</t>
  </si>
  <si>
    <t>úsek</t>
  </si>
  <si>
    <t>998276101R00</t>
  </si>
  <si>
    <t>Přesun hmot, trubní vedení plastová, otevř. výkop</t>
  </si>
  <si>
    <t>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</si>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</sst>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4" t="s">
        <v>40</v>
      </c>
      <c r="C1" s="85"/>
      <c r="D1" s="85"/>
      <c r="E1" s="85"/>
      <c r="F1" s="85"/>
      <c r="G1" s="85"/>
      <c r="H1" s="85"/>
      <c r="I1" s="85"/>
      <c r="J1" s="86"/>
    </row>
    <row r="2" spans="1:15" ht="23.25" customHeight="1" x14ac:dyDescent="0.2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7" t="s">
        <v>21</v>
      </c>
      <c r="C5" s="5"/>
      <c r="D5" s="121"/>
      <c r="E5" s="26"/>
      <c r="F5" s="26"/>
      <c r="G5" s="26"/>
      <c r="H5" s="28" t="s">
        <v>33</v>
      </c>
      <c r="I5" s="121"/>
      <c r="J5" s="11"/>
    </row>
    <row r="6" spans="1:15" ht="15.75" customHeight="1" x14ac:dyDescent="0.2">
      <c r="A6" s="4"/>
      <c r="B6" s="41"/>
      <c r="C6" s="26"/>
      <c r="D6" s="121"/>
      <c r="E6" s="26"/>
      <c r="F6" s="26"/>
      <c r="G6" s="26"/>
      <c r="H6" s="28" t="s">
        <v>34</v>
      </c>
      <c r="I6" s="121"/>
      <c r="J6" s="11"/>
    </row>
    <row r="7" spans="1:15" ht="15.75" customHeight="1" x14ac:dyDescent="0.2">
      <c r="A7" s="4"/>
      <c r="B7" s="42"/>
      <c r="C7" s="122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3"/>
      <c r="E11" s="123"/>
      <c r="F11" s="123"/>
      <c r="G11" s="123"/>
      <c r="H11" s="28" t="s">
        <v>33</v>
      </c>
      <c r="I11" s="127"/>
      <c r="J11" s="11"/>
    </row>
    <row r="12" spans="1:15" ht="15.75" customHeight="1" x14ac:dyDescent="0.2">
      <c r="A12" s="4"/>
      <c r="B12" s="41"/>
      <c r="C12" s="26"/>
      <c r="D12" s="124"/>
      <c r="E12" s="124"/>
      <c r="F12" s="124"/>
      <c r="G12" s="124"/>
      <c r="H12" s="28" t="s">
        <v>34</v>
      </c>
      <c r="I12" s="127"/>
      <c r="J12" s="11"/>
    </row>
    <row r="13" spans="1:15" ht="15.75" customHeight="1" x14ac:dyDescent="0.2">
      <c r="A13" s="4"/>
      <c r="B13" s="42"/>
      <c r="C13" s="126"/>
      <c r="D13" s="125"/>
      <c r="E13" s="125"/>
      <c r="F13" s="125"/>
      <c r="G13" s="1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99"/>
      <c r="F15" s="99"/>
      <c r="G15" s="80"/>
      <c r="H15" s="80"/>
      <c r="I15" s="80" t="s">
        <v>28</v>
      </c>
      <c r="J15" s="81"/>
    </row>
    <row r="16" spans="1:15" ht="23.25" customHeight="1" x14ac:dyDescent="0.2">
      <c r="A16" s="192" t="s">
        <v>23</v>
      </c>
      <c r="B16" s="193" t="s">
        <v>23</v>
      </c>
      <c r="C16" s="58"/>
      <c r="D16" s="59"/>
      <c r="E16" s="82"/>
      <c r="F16" s="83"/>
      <c r="G16" s="82"/>
      <c r="H16" s="83"/>
      <c r="I16" s="82">
        <f>SUMIF(F47:F50,A16,I47:I50)+SUMIF(F47:F50,"PSU",I47:I50)</f>
        <v>0</v>
      </c>
      <c r="J16" s="92"/>
    </row>
    <row r="17" spans="1:10" ht="23.25" customHeight="1" x14ac:dyDescent="0.2">
      <c r="A17" s="192" t="s">
        <v>24</v>
      </c>
      <c r="B17" s="193" t="s">
        <v>24</v>
      </c>
      <c r="C17" s="58"/>
      <c r="D17" s="59"/>
      <c r="E17" s="82"/>
      <c r="F17" s="83"/>
      <c r="G17" s="82"/>
      <c r="H17" s="83"/>
      <c r="I17" s="82">
        <f>SUMIF(F47:F50,A17,I47:I50)</f>
        <v>0</v>
      </c>
      <c r="J17" s="92"/>
    </row>
    <row r="18" spans="1:10" ht="23.25" customHeight="1" x14ac:dyDescent="0.2">
      <c r="A18" s="192" t="s">
        <v>25</v>
      </c>
      <c r="B18" s="193" t="s">
        <v>25</v>
      </c>
      <c r="C18" s="58"/>
      <c r="D18" s="59"/>
      <c r="E18" s="82"/>
      <c r="F18" s="83"/>
      <c r="G18" s="82"/>
      <c r="H18" s="83"/>
      <c r="I18" s="82">
        <f>SUMIF(F47:F50,A18,I47:I50)</f>
        <v>0</v>
      </c>
      <c r="J18" s="92"/>
    </row>
    <row r="19" spans="1:10" ht="23.25" customHeight="1" x14ac:dyDescent="0.2">
      <c r="A19" s="192" t="s">
        <v>57</v>
      </c>
      <c r="B19" s="193" t="s">
        <v>26</v>
      </c>
      <c r="C19" s="58"/>
      <c r="D19" s="59"/>
      <c r="E19" s="82"/>
      <c r="F19" s="83"/>
      <c r="G19" s="82"/>
      <c r="H19" s="83"/>
      <c r="I19" s="82">
        <f>SUMIF(F47:F50,A19,I47:I50)</f>
        <v>0</v>
      </c>
      <c r="J19" s="92"/>
    </row>
    <row r="20" spans="1:10" ht="23.25" customHeight="1" x14ac:dyDescent="0.2">
      <c r="A20" s="192" t="s">
        <v>58</v>
      </c>
      <c r="B20" s="193" t="s">
        <v>27</v>
      </c>
      <c r="C20" s="58"/>
      <c r="D20" s="59"/>
      <c r="E20" s="82"/>
      <c r="F20" s="83"/>
      <c r="G20" s="82"/>
      <c r="H20" s="83"/>
      <c r="I20" s="82">
        <f>SUMIF(F47:F50,A20,I47:I50)</f>
        <v>0</v>
      </c>
      <c r="J20" s="92"/>
    </row>
    <row r="21" spans="1:10" ht="23.25" customHeight="1" x14ac:dyDescent="0.2">
      <c r="A21" s="4"/>
      <c r="B21" s="74" t="s">
        <v>28</v>
      </c>
      <c r="C21" s="75"/>
      <c r="D21" s="76"/>
      <c r="E21" s="93"/>
      <c r="F21" s="94"/>
      <c r="G21" s="93"/>
      <c r="H21" s="94"/>
      <c r="I21" s="93">
        <f>SUM(I16:J20)</f>
        <v>0</v>
      </c>
      <c r="J21" s="9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0">
        <f>ZakladDPHSniVypocet</f>
        <v>0</v>
      </c>
      <c r="H23" s="91"/>
      <c r="I23" s="9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6">
        <f>ZakladDPHSni*SazbaDPH1/100</f>
        <v>0</v>
      </c>
      <c r="H24" s="97"/>
      <c r="I24" s="9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0">
        <f>ZakladDPHZaklVypocet</f>
        <v>0</v>
      </c>
      <c r="H25" s="91"/>
      <c r="I25" s="9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7">
        <f>ZakladDPHZakl*SazbaDPH2/100</f>
        <v>0</v>
      </c>
      <c r="H26" s="88"/>
      <c r="I26" s="8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89">
        <f>0</f>
        <v>0</v>
      </c>
      <c r="H27" s="89"/>
      <c r="I27" s="89"/>
      <c r="J27" s="63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43688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5" t="s">
        <v>2</v>
      </c>
      <c r="E35" s="9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/>
      <c r="C39" s="137"/>
      <c r="D39" s="138"/>
      <c r="E39" s="138"/>
      <c r="F39" s="146">
        <f>' Pol'!AC49</f>
        <v>0</v>
      </c>
      <c r="G39" s="147">
        <f>' Pol'!AD49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47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48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49</v>
      </c>
      <c r="C47" s="174" t="s">
        <v>50</v>
      </c>
      <c r="D47" s="175"/>
      <c r="E47" s="175"/>
      <c r="F47" s="179" t="s">
        <v>23</v>
      </c>
      <c r="G47" s="180"/>
      <c r="H47" s="180"/>
      <c r="I47" s="181">
        <f>' Pol'!G8</f>
        <v>0</v>
      </c>
      <c r="J47" s="181"/>
    </row>
    <row r="48" spans="1:10" ht="25.5" customHeight="1" x14ac:dyDescent="0.2">
      <c r="A48" s="162"/>
      <c r="B48" s="165" t="s">
        <v>51</v>
      </c>
      <c r="C48" s="164" t="s">
        <v>52</v>
      </c>
      <c r="D48" s="166"/>
      <c r="E48" s="166"/>
      <c r="F48" s="182" t="s">
        <v>23</v>
      </c>
      <c r="G48" s="183"/>
      <c r="H48" s="183"/>
      <c r="I48" s="184">
        <f>' Pol'!G25</f>
        <v>0</v>
      </c>
      <c r="J48" s="184"/>
    </row>
    <row r="49" spans="1:10" ht="25.5" customHeight="1" x14ac:dyDescent="0.2">
      <c r="A49" s="162"/>
      <c r="B49" s="165" t="s">
        <v>53</v>
      </c>
      <c r="C49" s="164" t="s">
        <v>54</v>
      </c>
      <c r="D49" s="166"/>
      <c r="E49" s="166"/>
      <c r="F49" s="182" t="s">
        <v>23</v>
      </c>
      <c r="G49" s="183"/>
      <c r="H49" s="183"/>
      <c r="I49" s="184">
        <f>' Pol'!G28</f>
        <v>0</v>
      </c>
      <c r="J49" s="184"/>
    </row>
    <row r="50" spans="1:10" ht="25.5" customHeight="1" x14ac:dyDescent="0.2">
      <c r="A50" s="162"/>
      <c r="B50" s="176" t="s">
        <v>55</v>
      </c>
      <c r="C50" s="177" t="s">
        <v>56</v>
      </c>
      <c r="D50" s="178"/>
      <c r="E50" s="178"/>
      <c r="F50" s="185" t="s">
        <v>23</v>
      </c>
      <c r="G50" s="186"/>
      <c r="H50" s="186"/>
      <c r="I50" s="187">
        <f>' Pol'!G46</f>
        <v>0</v>
      </c>
      <c r="J50" s="187"/>
    </row>
    <row r="51" spans="1:10" ht="25.5" customHeight="1" x14ac:dyDescent="0.2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60</v>
      </c>
    </row>
    <row r="2" spans="1:60" ht="24.95" customHeight="1" x14ac:dyDescent="0.2">
      <c r="A2" s="201" t="s">
        <v>59</v>
      </c>
      <c r="B2" s="195"/>
      <c r="C2" s="196" t="s">
        <v>44</v>
      </c>
      <c r="D2" s="197"/>
      <c r="E2" s="197"/>
      <c r="F2" s="197"/>
      <c r="G2" s="203"/>
      <c r="AE2" t="s">
        <v>61</v>
      </c>
    </row>
    <row r="3" spans="1:60" ht="24.95" customHeight="1" x14ac:dyDescent="0.2">
      <c r="A3" s="202" t="s">
        <v>7</v>
      </c>
      <c r="B3" s="200"/>
      <c r="C3" s="198" t="s">
        <v>41</v>
      </c>
      <c r="D3" s="199"/>
      <c r="E3" s="199"/>
      <c r="F3" s="199"/>
      <c r="G3" s="204"/>
      <c r="AE3" t="s">
        <v>62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63</v>
      </c>
    </row>
    <row r="5" spans="1:60" hidden="1" x14ac:dyDescent="0.2">
      <c r="A5" s="205" t="s">
        <v>64</v>
      </c>
      <c r="B5" s="206"/>
      <c r="C5" s="207"/>
      <c r="D5" s="208"/>
      <c r="E5" s="208"/>
      <c r="F5" s="208"/>
      <c r="G5" s="209"/>
      <c r="AE5" t="s">
        <v>65</v>
      </c>
    </row>
    <row r="7" spans="1:60" ht="38.25" x14ac:dyDescent="0.2">
      <c r="A7" s="214" t="s">
        <v>66</v>
      </c>
      <c r="B7" s="215" t="s">
        <v>67</v>
      </c>
      <c r="C7" s="215" t="s">
        <v>68</v>
      </c>
      <c r="D7" s="214" t="s">
        <v>69</v>
      </c>
      <c r="E7" s="214" t="s">
        <v>70</v>
      </c>
      <c r="F7" s="210" t="s">
        <v>71</v>
      </c>
      <c r="G7" s="233" t="s">
        <v>28</v>
      </c>
      <c r="H7" s="234" t="s">
        <v>29</v>
      </c>
      <c r="I7" s="234" t="s">
        <v>72</v>
      </c>
      <c r="J7" s="234" t="s">
        <v>30</v>
      </c>
      <c r="K7" s="234" t="s">
        <v>73</v>
      </c>
      <c r="L7" s="234" t="s">
        <v>74</v>
      </c>
      <c r="M7" s="234" t="s">
        <v>75</v>
      </c>
      <c r="N7" s="234" t="s">
        <v>76</v>
      </c>
      <c r="O7" s="234" t="s">
        <v>77</v>
      </c>
      <c r="P7" s="234" t="s">
        <v>78</v>
      </c>
      <c r="Q7" s="234" t="s">
        <v>79</v>
      </c>
      <c r="R7" s="234" t="s">
        <v>80</v>
      </c>
      <c r="S7" s="234" t="s">
        <v>81</v>
      </c>
      <c r="T7" s="234" t="s">
        <v>82</v>
      </c>
      <c r="U7" s="217" t="s">
        <v>83</v>
      </c>
    </row>
    <row r="8" spans="1:60" x14ac:dyDescent="0.2">
      <c r="A8" s="235" t="s">
        <v>84</v>
      </c>
      <c r="B8" s="236" t="s">
        <v>49</v>
      </c>
      <c r="C8" s="237" t="s">
        <v>50</v>
      </c>
      <c r="D8" s="238"/>
      <c r="E8" s="239"/>
      <c r="F8" s="240"/>
      <c r="G8" s="240">
        <f>SUMIF(AE9:AE24,"&lt;&gt;NOR",G9:G24)</f>
        <v>0</v>
      </c>
      <c r="H8" s="240"/>
      <c r="I8" s="240">
        <f>SUM(I9:I24)</f>
        <v>0</v>
      </c>
      <c r="J8" s="240"/>
      <c r="K8" s="240">
        <f>SUM(K9:K24)</f>
        <v>0</v>
      </c>
      <c r="L8" s="240"/>
      <c r="M8" s="240">
        <f>SUM(M9:M24)</f>
        <v>0</v>
      </c>
      <c r="N8" s="216"/>
      <c r="O8" s="216">
        <f>SUM(O9:O24)</f>
        <v>74.593549999999993</v>
      </c>
      <c r="P8" s="216"/>
      <c r="Q8" s="216">
        <f>SUM(Q9:Q24)</f>
        <v>0</v>
      </c>
      <c r="R8" s="216"/>
      <c r="S8" s="216"/>
      <c r="T8" s="235"/>
      <c r="U8" s="216">
        <f>SUM(U9:U24)</f>
        <v>637.65999999999985</v>
      </c>
      <c r="AE8" t="s">
        <v>85</v>
      </c>
    </row>
    <row r="9" spans="1:60" outlineLevel="1" x14ac:dyDescent="0.2">
      <c r="A9" s="212">
        <v>1</v>
      </c>
      <c r="B9" s="218" t="s">
        <v>86</v>
      </c>
      <c r="C9" s="263" t="s">
        <v>87</v>
      </c>
      <c r="D9" s="220" t="s">
        <v>88</v>
      </c>
      <c r="E9" s="227">
        <v>124.74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1.44</v>
      </c>
      <c r="U9" s="221">
        <f>ROUND(E9*T9,2)</f>
        <v>179.63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89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64" t="s">
        <v>90</v>
      </c>
      <c r="D10" s="223"/>
      <c r="E10" s="228">
        <v>124.74</v>
      </c>
      <c r="F10" s="231"/>
      <c r="G10" s="231"/>
      <c r="H10" s="231"/>
      <c r="I10" s="231"/>
      <c r="J10" s="231"/>
      <c r="K10" s="231"/>
      <c r="L10" s="231"/>
      <c r="M10" s="231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91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2</v>
      </c>
      <c r="B11" s="218" t="s">
        <v>92</v>
      </c>
      <c r="C11" s="263" t="s">
        <v>93</v>
      </c>
      <c r="D11" s="220" t="s">
        <v>88</v>
      </c>
      <c r="E11" s="227">
        <v>124.74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0.09</v>
      </c>
      <c r="U11" s="221">
        <f>ROUND(E11*T11,2)</f>
        <v>11.23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89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3</v>
      </c>
      <c r="B12" s="218" t="s">
        <v>94</v>
      </c>
      <c r="C12" s="263" t="s">
        <v>95</v>
      </c>
      <c r="D12" s="220" t="s">
        <v>96</v>
      </c>
      <c r="E12" s="227">
        <v>226.8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21">
        <v>8.5999999999999998E-4</v>
      </c>
      <c r="O12" s="221">
        <f>ROUND(E12*N12,5)</f>
        <v>0.19505</v>
      </c>
      <c r="P12" s="221">
        <v>0</v>
      </c>
      <c r="Q12" s="221">
        <f>ROUND(E12*P12,5)</f>
        <v>0</v>
      </c>
      <c r="R12" s="221"/>
      <c r="S12" s="221"/>
      <c r="T12" s="222">
        <v>0.48</v>
      </c>
      <c r="U12" s="221">
        <f>ROUND(E12*T12,2)</f>
        <v>108.86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89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8"/>
      <c r="C13" s="264" t="s">
        <v>97</v>
      </c>
      <c r="D13" s="223"/>
      <c r="E13" s="228">
        <v>226.8</v>
      </c>
      <c r="F13" s="231"/>
      <c r="G13" s="231"/>
      <c r="H13" s="231"/>
      <c r="I13" s="231"/>
      <c r="J13" s="231"/>
      <c r="K13" s="231"/>
      <c r="L13" s="231"/>
      <c r="M13" s="231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91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4</v>
      </c>
      <c r="B14" s="218" t="s">
        <v>98</v>
      </c>
      <c r="C14" s="263" t="s">
        <v>99</v>
      </c>
      <c r="D14" s="220" t="s">
        <v>96</v>
      </c>
      <c r="E14" s="227">
        <v>226.8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0.33</v>
      </c>
      <c r="U14" s="221">
        <f>ROUND(E14*T14,2)</f>
        <v>74.84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89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5</v>
      </c>
      <c r="B15" s="218" t="s">
        <v>100</v>
      </c>
      <c r="C15" s="263" t="s">
        <v>101</v>
      </c>
      <c r="D15" s="220" t="s">
        <v>88</v>
      </c>
      <c r="E15" s="227">
        <v>124.74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0.52</v>
      </c>
      <c r="U15" s="221">
        <f>ROUND(E15*T15,2)</f>
        <v>64.86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89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64" t="s">
        <v>102</v>
      </c>
      <c r="D16" s="223"/>
      <c r="E16" s="228">
        <v>124.74</v>
      </c>
      <c r="F16" s="231"/>
      <c r="G16" s="231"/>
      <c r="H16" s="231"/>
      <c r="I16" s="231"/>
      <c r="J16" s="231"/>
      <c r="K16" s="231"/>
      <c r="L16" s="231"/>
      <c r="M16" s="231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91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6</v>
      </c>
      <c r="B17" s="218" t="s">
        <v>103</v>
      </c>
      <c r="C17" s="263" t="s">
        <v>104</v>
      </c>
      <c r="D17" s="220" t="s">
        <v>88</v>
      </c>
      <c r="E17" s="227">
        <v>53.46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0.01</v>
      </c>
      <c r="U17" s="221">
        <f>ROUND(E17*T17,2)</f>
        <v>0.53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89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64" t="s">
        <v>105</v>
      </c>
      <c r="D18" s="223"/>
      <c r="E18" s="228">
        <v>53.46</v>
      </c>
      <c r="F18" s="231"/>
      <c r="G18" s="231"/>
      <c r="H18" s="231"/>
      <c r="I18" s="231"/>
      <c r="J18" s="231"/>
      <c r="K18" s="231"/>
      <c r="L18" s="231"/>
      <c r="M18" s="231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91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7</v>
      </c>
      <c r="B19" s="218" t="s">
        <v>106</v>
      </c>
      <c r="C19" s="263" t="s">
        <v>107</v>
      </c>
      <c r="D19" s="220" t="s">
        <v>88</v>
      </c>
      <c r="E19" s="227">
        <v>53.46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0.01</v>
      </c>
      <c r="U19" s="221">
        <f>ROUND(E19*T19,2)</f>
        <v>0.53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89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8</v>
      </c>
      <c r="B20" s="218" t="s">
        <v>108</v>
      </c>
      <c r="C20" s="263" t="s">
        <v>109</v>
      </c>
      <c r="D20" s="220" t="s">
        <v>88</v>
      </c>
      <c r="E20" s="227">
        <v>53.46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0.25</v>
      </c>
      <c r="U20" s="221">
        <f>ROUND(E20*T20,2)</f>
        <v>13.37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89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9</v>
      </c>
      <c r="B21" s="218" t="s">
        <v>110</v>
      </c>
      <c r="C21" s="263" t="s">
        <v>111</v>
      </c>
      <c r="D21" s="220" t="s">
        <v>88</v>
      </c>
      <c r="E21" s="227">
        <v>44.55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21">
        <v>1.67</v>
      </c>
      <c r="O21" s="221">
        <f>ROUND(E21*N21,5)</f>
        <v>74.398499999999999</v>
      </c>
      <c r="P21" s="221">
        <v>0</v>
      </c>
      <c r="Q21" s="221">
        <f>ROUND(E21*P21,5)</f>
        <v>0</v>
      </c>
      <c r="R21" s="221"/>
      <c r="S21" s="221"/>
      <c r="T21" s="222">
        <v>2.59</v>
      </c>
      <c r="U21" s="221">
        <f>ROUND(E21*T21,2)</f>
        <v>115.38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8"/>
      <c r="C22" s="264" t="s">
        <v>113</v>
      </c>
      <c r="D22" s="223"/>
      <c r="E22" s="228">
        <v>44.55</v>
      </c>
      <c r="F22" s="231"/>
      <c r="G22" s="231"/>
      <c r="H22" s="231"/>
      <c r="I22" s="231"/>
      <c r="J22" s="231"/>
      <c r="K22" s="231"/>
      <c r="L22" s="231"/>
      <c r="M22" s="231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91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10</v>
      </c>
      <c r="B23" s="218" t="s">
        <v>114</v>
      </c>
      <c r="C23" s="263" t="s">
        <v>115</v>
      </c>
      <c r="D23" s="220" t="s">
        <v>88</v>
      </c>
      <c r="E23" s="227">
        <v>71.28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0.96</v>
      </c>
      <c r="U23" s="221">
        <f>ROUND(E23*T23,2)</f>
        <v>68.430000000000007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8"/>
      <c r="C24" s="264" t="s">
        <v>116</v>
      </c>
      <c r="D24" s="223"/>
      <c r="E24" s="228">
        <v>71.28</v>
      </c>
      <c r="F24" s="231"/>
      <c r="G24" s="231"/>
      <c r="H24" s="231"/>
      <c r="I24" s="231"/>
      <c r="J24" s="231"/>
      <c r="K24" s="231"/>
      <c r="L24" s="231"/>
      <c r="M24" s="231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91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13" t="s">
        <v>84</v>
      </c>
      <c r="B25" s="219" t="s">
        <v>51</v>
      </c>
      <c r="C25" s="265" t="s">
        <v>52</v>
      </c>
      <c r="D25" s="224"/>
      <c r="E25" s="229"/>
      <c r="F25" s="232"/>
      <c r="G25" s="232">
        <f>SUMIF(AE26:AE27,"&lt;&gt;NOR",G26:G27)</f>
        <v>0</v>
      </c>
      <c r="H25" s="232"/>
      <c r="I25" s="232">
        <f>SUM(I26:I27)</f>
        <v>0</v>
      </c>
      <c r="J25" s="232"/>
      <c r="K25" s="232">
        <f>SUM(K26:K27)</f>
        <v>0</v>
      </c>
      <c r="L25" s="232"/>
      <c r="M25" s="232">
        <f>SUM(M26:M27)</f>
        <v>0</v>
      </c>
      <c r="N25" s="225"/>
      <c r="O25" s="225">
        <f>SUM(O26:O27)</f>
        <v>16.84881</v>
      </c>
      <c r="P25" s="225"/>
      <c r="Q25" s="225">
        <f>SUM(Q26:Q27)</f>
        <v>0</v>
      </c>
      <c r="R25" s="225"/>
      <c r="S25" s="225"/>
      <c r="T25" s="226"/>
      <c r="U25" s="225">
        <f>SUM(U26:U27)</f>
        <v>15.15</v>
      </c>
      <c r="AE25" t="s">
        <v>85</v>
      </c>
    </row>
    <row r="26" spans="1:60" outlineLevel="1" x14ac:dyDescent="0.2">
      <c r="A26" s="212">
        <v>11</v>
      </c>
      <c r="B26" s="218" t="s">
        <v>117</v>
      </c>
      <c r="C26" s="263" t="s">
        <v>118</v>
      </c>
      <c r="D26" s="220" t="s">
        <v>88</v>
      </c>
      <c r="E26" s="227">
        <v>8.91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1">
        <v>1.891</v>
      </c>
      <c r="O26" s="221">
        <f>ROUND(E26*N26,5)</f>
        <v>16.84881</v>
      </c>
      <c r="P26" s="221">
        <v>0</v>
      </c>
      <c r="Q26" s="221">
        <f>ROUND(E26*P26,5)</f>
        <v>0</v>
      </c>
      <c r="R26" s="221"/>
      <c r="S26" s="221"/>
      <c r="T26" s="222">
        <v>1.7</v>
      </c>
      <c r="U26" s="221">
        <f>ROUND(E26*T26,2)</f>
        <v>15.15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89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8"/>
      <c r="C27" s="264" t="s">
        <v>119</v>
      </c>
      <c r="D27" s="223"/>
      <c r="E27" s="228">
        <v>8.91</v>
      </c>
      <c r="F27" s="231"/>
      <c r="G27" s="231"/>
      <c r="H27" s="231"/>
      <c r="I27" s="231"/>
      <c r="J27" s="231"/>
      <c r="K27" s="231"/>
      <c r="L27" s="231"/>
      <c r="M27" s="231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91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13" t="s">
        <v>84</v>
      </c>
      <c r="B28" s="219" t="s">
        <v>53</v>
      </c>
      <c r="C28" s="265" t="s">
        <v>54</v>
      </c>
      <c r="D28" s="224"/>
      <c r="E28" s="229"/>
      <c r="F28" s="232"/>
      <c r="G28" s="232">
        <f>SUMIF(AE29:AE45,"&lt;&gt;NOR",G29:G45)</f>
        <v>0</v>
      </c>
      <c r="H28" s="232"/>
      <c r="I28" s="232">
        <f>SUM(I29:I45)</f>
        <v>0</v>
      </c>
      <c r="J28" s="232"/>
      <c r="K28" s="232">
        <f>SUM(K29:K45)</f>
        <v>0</v>
      </c>
      <c r="L28" s="232"/>
      <c r="M28" s="232">
        <f>SUM(M29:M45)</f>
        <v>0</v>
      </c>
      <c r="N28" s="225"/>
      <c r="O28" s="225">
        <f>SUM(O29:O45)</f>
        <v>22.562040000000003</v>
      </c>
      <c r="P28" s="225"/>
      <c r="Q28" s="225">
        <f>SUM(Q29:Q45)</f>
        <v>0</v>
      </c>
      <c r="R28" s="225"/>
      <c r="S28" s="225"/>
      <c r="T28" s="226"/>
      <c r="U28" s="225">
        <f>SUM(U29:U45)</f>
        <v>130.51</v>
      </c>
      <c r="AE28" t="s">
        <v>85</v>
      </c>
    </row>
    <row r="29" spans="1:60" ht="22.5" outlineLevel="1" x14ac:dyDescent="0.2">
      <c r="A29" s="212">
        <v>12</v>
      </c>
      <c r="B29" s="218" t="s">
        <v>120</v>
      </c>
      <c r="C29" s="263" t="s">
        <v>121</v>
      </c>
      <c r="D29" s="220" t="s">
        <v>122</v>
      </c>
      <c r="E29" s="227">
        <v>81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7.0000000000000007E-2</v>
      </c>
      <c r="U29" s="221">
        <f>ROUND(E29*T29,2)</f>
        <v>5.67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89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13</v>
      </c>
      <c r="B30" s="218" t="s">
        <v>123</v>
      </c>
      <c r="C30" s="263" t="s">
        <v>124</v>
      </c>
      <c r="D30" s="220" t="s">
        <v>125</v>
      </c>
      <c r="E30" s="227">
        <v>81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1">
        <v>1.1599999999999999E-2</v>
      </c>
      <c r="O30" s="221">
        <f>ROUND(E30*N30,5)</f>
        <v>0.93959999999999999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126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14</v>
      </c>
      <c r="B31" s="218" t="s">
        <v>127</v>
      </c>
      <c r="C31" s="263" t="s">
        <v>128</v>
      </c>
      <c r="D31" s="220" t="s">
        <v>122</v>
      </c>
      <c r="E31" s="227">
        <v>81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0.08</v>
      </c>
      <c r="U31" s="221">
        <f>ROUND(E31*T31,2)</f>
        <v>6.48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89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15</v>
      </c>
      <c r="B32" s="218" t="s">
        <v>129</v>
      </c>
      <c r="C32" s="263" t="s">
        <v>130</v>
      </c>
      <c r="D32" s="220" t="s">
        <v>125</v>
      </c>
      <c r="E32" s="227">
        <v>4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1">
        <v>2.1240000000000001</v>
      </c>
      <c r="O32" s="221">
        <f>ROUND(E32*N32,5)</f>
        <v>8.4960000000000004</v>
      </c>
      <c r="P32" s="221">
        <v>0</v>
      </c>
      <c r="Q32" s="221">
        <f>ROUND(E32*P32,5)</f>
        <v>0</v>
      </c>
      <c r="R32" s="221"/>
      <c r="S32" s="221"/>
      <c r="T32" s="222">
        <v>21.29</v>
      </c>
      <c r="U32" s="221">
        <f>ROUND(E32*T32,2)</f>
        <v>85.16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89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16</v>
      </c>
      <c r="B33" s="218" t="s">
        <v>131</v>
      </c>
      <c r="C33" s="263" t="s">
        <v>132</v>
      </c>
      <c r="D33" s="220" t="s">
        <v>125</v>
      </c>
      <c r="E33" s="227">
        <v>4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1">
        <v>7.0000000000000001E-3</v>
      </c>
      <c r="O33" s="221">
        <f>ROUND(E33*N33,5)</f>
        <v>2.8000000000000001E-2</v>
      </c>
      <c r="P33" s="221">
        <v>0</v>
      </c>
      <c r="Q33" s="221">
        <f>ROUND(E33*P33,5)</f>
        <v>0</v>
      </c>
      <c r="R33" s="221"/>
      <c r="S33" s="221"/>
      <c r="T33" s="222">
        <v>1.7</v>
      </c>
      <c r="U33" s="221">
        <f>ROUND(E33*T33,2)</f>
        <v>6.8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89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17</v>
      </c>
      <c r="B34" s="218" t="s">
        <v>133</v>
      </c>
      <c r="C34" s="263" t="s">
        <v>134</v>
      </c>
      <c r="D34" s="220" t="s">
        <v>125</v>
      </c>
      <c r="E34" s="227">
        <v>3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1">
        <v>6.8000000000000005E-2</v>
      </c>
      <c r="O34" s="221">
        <f>ROUND(E34*N34,5)</f>
        <v>0.20399999999999999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126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18</v>
      </c>
      <c r="B35" s="218" t="s">
        <v>135</v>
      </c>
      <c r="C35" s="263" t="s">
        <v>136</v>
      </c>
      <c r="D35" s="220" t="s">
        <v>125</v>
      </c>
      <c r="E35" s="227">
        <v>2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1">
        <v>0.245</v>
      </c>
      <c r="O35" s="221">
        <f>ROUND(E35*N35,5)</f>
        <v>0.49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126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19</v>
      </c>
      <c r="B36" s="218" t="s">
        <v>137</v>
      </c>
      <c r="C36" s="263" t="s">
        <v>138</v>
      </c>
      <c r="D36" s="220" t="s">
        <v>125</v>
      </c>
      <c r="E36" s="227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21">
        <v>0.49</v>
      </c>
      <c r="O36" s="221">
        <f>ROUND(E36*N36,5)</f>
        <v>0.49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126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20</v>
      </c>
      <c r="B37" s="218" t="s">
        <v>139</v>
      </c>
      <c r="C37" s="263" t="s">
        <v>140</v>
      </c>
      <c r="D37" s="220" t="s">
        <v>125</v>
      </c>
      <c r="E37" s="227">
        <v>2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1">
        <v>3.9E-2</v>
      </c>
      <c r="O37" s="221">
        <f>ROUND(E37*N37,5)</f>
        <v>7.8E-2</v>
      </c>
      <c r="P37" s="221">
        <v>0</v>
      </c>
      <c r="Q37" s="221">
        <f>ROUND(E37*P37,5)</f>
        <v>0</v>
      </c>
      <c r="R37" s="221"/>
      <c r="S37" s="221"/>
      <c r="T37" s="222">
        <v>0</v>
      </c>
      <c r="U37" s="221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126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21</v>
      </c>
      <c r="B38" s="218" t="s">
        <v>141</v>
      </c>
      <c r="C38" s="263" t="s">
        <v>142</v>
      </c>
      <c r="D38" s="220" t="s">
        <v>125</v>
      </c>
      <c r="E38" s="227">
        <v>4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21">
        <v>5.0999999999999997E-2</v>
      </c>
      <c r="O38" s="221">
        <f>ROUND(E38*N38,5)</f>
        <v>0.20399999999999999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126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22</v>
      </c>
      <c r="B39" s="218" t="s">
        <v>143</v>
      </c>
      <c r="C39" s="263" t="s">
        <v>144</v>
      </c>
      <c r="D39" s="220" t="s">
        <v>125</v>
      </c>
      <c r="E39" s="227">
        <v>3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1">
        <v>6.8000000000000005E-2</v>
      </c>
      <c r="O39" s="221">
        <f>ROUND(E39*N39,5)</f>
        <v>0.20399999999999999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126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23</v>
      </c>
      <c r="B40" s="218" t="s">
        <v>145</v>
      </c>
      <c r="C40" s="263" t="s">
        <v>146</v>
      </c>
      <c r="D40" s="220" t="s">
        <v>125</v>
      </c>
      <c r="E40" s="227">
        <v>4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1">
        <v>0.39300000000000002</v>
      </c>
      <c r="O40" s="221">
        <f>ROUND(E40*N40,5)</f>
        <v>1.5720000000000001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126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24</v>
      </c>
      <c r="B41" s="218" t="s">
        <v>147</v>
      </c>
      <c r="C41" s="263" t="s">
        <v>148</v>
      </c>
      <c r="D41" s="220" t="s">
        <v>125</v>
      </c>
      <c r="E41" s="227">
        <v>4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21">
        <v>1.6</v>
      </c>
      <c r="O41" s="221">
        <f>ROUND(E41*N41,5)</f>
        <v>6.4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126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25</v>
      </c>
      <c r="B42" s="218" t="s">
        <v>149</v>
      </c>
      <c r="C42" s="263" t="s">
        <v>150</v>
      </c>
      <c r="D42" s="220" t="s">
        <v>125</v>
      </c>
      <c r="E42" s="227">
        <v>4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89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26</v>
      </c>
      <c r="B43" s="218" t="s">
        <v>151</v>
      </c>
      <c r="C43" s="263" t="s">
        <v>152</v>
      </c>
      <c r="D43" s="220" t="s">
        <v>125</v>
      </c>
      <c r="E43" s="227">
        <v>4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21">
        <v>0.86399999999999999</v>
      </c>
      <c r="O43" s="221">
        <f>ROUND(E43*N43,5)</f>
        <v>3.456</v>
      </c>
      <c r="P43" s="221">
        <v>0</v>
      </c>
      <c r="Q43" s="221">
        <f>ROUND(E43*P43,5)</f>
        <v>0</v>
      </c>
      <c r="R43" s="221"/>
      <c r="S43" s="221"/>
      <c r="T43" s="222">
        <v>0</v>
      </c>
      <c r="U43" s="221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89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27</v>
      </c>
      <c r="B44" s="218" t="s">
        <v>153</v>
      </c>
      <c r="C44" s="263" t="s">
        <v>154</v>
      </c>
      <c r="D44" s="220" t="s">
        <v>155</v>
      </c>
      <c r="E44" s="227">
        <v>20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</v>
      </c>
      <c r="U44" s="221">
        <f>ROUND(E44*T44,2)</f>
        <v>0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89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28</v>
      </c>
      <c r="B45" s="218" t="s">
        <v>156</v>
      </c>
      <c r="C45" s="263" t="s">
        <v>157</v>
      </c>
      <c r="D45" s="220" t="s">
        <v>158</v>
      </c>
      <c r="E45" s="227">
        <v>4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1">
        <v>1.1E-4</v>
      </c>
      <c r="O45" s="221">
        <f>ROUND(E45*N45,5)</f>
        <v>4.4000000000000002E-4</v>
      </c>
      <c r="P45" s="221">
        <v>0</v>
      </c>
      <c r="Q45" s="221">
        <f>ROUND(E45*P45,5)</f>
        <v>0</v>
      </c>
      <c r="R45" s="221"/>
      <c r="S45" s="221"/>
      <c r="T45" s="222">
        <v>6.6</v>
      </c>
      <c r="U45" s="221">
        <f>ROUND(E45*T45,2)</f>
        <v>26.4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89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13" t="s">
        <v>84</v>
      </c>
      <c r="B46" s="219" t="s">
        <v>55</v>
      </c>
      <c r="C46" s="265" t="s">
        <v>56</v>
      </c>
      <c r="D46" s="224"/>
      <c r="E46" s="229"/>
      <c r="F46" s="232"/>
      <c r="G46" s="232">
        <f>SUMIF(AE47:AE47,"&lt;&gt;NOR",G47:G47)</f>
        <v>0</v>
      </c>
      <c r="H46" s="232"/>
      <c r="I46" s="232">
        <f>SUM(I47:I47)</f>
        <v>0</v>
      </c>
      <c r="J46" s="232"/>
      <c r="K46" s="232">
        <f>SUM(K47:K47)</f>
        <v>0</v>
      </c>
      <c r="L46" s="232"/>
      <c r="M46" s="232">
        <f>SUM(M47:M47)</f>
        <v>0</v>
      </c>
      <c r="N46" s="225"/>
      <c r="O46" s="225">
        <f>SUM(O47:O47)</f>
        <v>0</v>
      </c>
      <c r="P46" s="225"/>
      <c r="Q46" s="225">
        <f>SUM(Q47:Q47)</f>
        <v>0</v>
      </c>
      <c r="R46" s="225"/>
      <c r="S46" s="225"/>
      <c r="T46" s="226"/>
      <c r="U46" s="225">
        <f>SUM(U47:U47)</f>
        <v>33.39</v>
      </c>
      <c r="AE46" t="s">
        <v>85</v>
      </c>
    </row>
    <row r="47" spans="1:60" outlineLevel="1" x14ac:dyDescent="0.2">
      <c r="A47" s="241">
        <v>29</v>
      </c>
      <c r="B47" s="242" t="s">
        <v>159</v>
      </c>
      <c r="C47" s="266" t="s">
        <v>160</v>
      </c>
      <c r="D47" s="243" t="s">
        <v>161</v>
      </c>
      <c r="E47" s="244">
        <v>22.562000000000001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7">
        <v>0</v>
      </c>
      <c r="O47" s="247">
        <f>ROUND(E47*N47,5)</f>
        <v>0</v>
      </c>
      <c r="P47" s="247">
        <v>0</v>
      </c>
      <c r="Q47" s="247">
        <f>ROUND(E47*P47,5)</f>
        <v>0</v>
      </c>
      <c r="R47" s="247"/>
      <c r="S47" s="247"/>
      <c r="T47" s="248">
        <v>1.48</v>
      </c>
      <c r="U47" s="247">
        <f>ROUND(E47*T47,2)</f>
        <v>33.39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89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6"/>
      <c r="B48" s="7" t="s">
        <v>162</v>
      </c>
      <c r="C48" s="267" t="s">
        <v>162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249"/>
      <c r="B49" s="250">
        <v>26</v>
      </c>
      <c r="C49" s="268" t="s">
        <v>162</v>
      </c>
      <c r="D49" s="251"/>
      <c r="E49" s="251"/>
      <c r="F49" s="251"/>
      <c r="G49" s="262">
        <f>G8+G25+G28+G46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163</v>
      </c>
    </row>
    <row r="50" spans="1:31" x14ac:dyDescent="0.2">
      <c r="A50" s="6"/>
      <c r="B50" s="7" t="s">
        <v>162</v>
      </c>
      <c r="C50" s="267" t="s">
        <v>162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162</v>
      </c>
      <c r="C51" s="267" t="s">
        <v>162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2">
        <v>33</v>
      </c>
      <c r="B52" s="252"/>
      <c r="C52" s="269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3"/>
      <c r="B53" s="254"/>
      <c r="C53" s="270"/>
      <c r="D53" s="254"/>
      <c r="E53" s="254"/>
      <c r="F53" s="254"/>
      <c r="G53" s="25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164</v>
      </c>
    </row>
    <row r="54" spans="1:31" x14ac:dyDescent="0.2">
      <c r="A54" s="256"/>
      <c r="B54" s="257"/>
      <c r="C54" s="271"/>
      <c r="D54" s="257"/>
      <c r="E54" s="257"/>
      <c r="F54" s="257"/>
      <c r="G54" s="258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56"/>
      <c r="B55" s="257"/>
      <c r="C55" s="271"/>
      <c r="D55" s="257"/>
      <c r="E55" s="257"/>
      <c r="F55" s="257"/>
      <c r="G55" s="25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56"/>
      <c r="B56" s="257"/>
      <c r="C56" s="271"/>
      <c r="D56" s="257"/>
      <c r="E56" s="257"/>
      <c r="F56" s="257"/>
      <c r="G56" s="25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59"/>
      <c r="B57" s="260"/>
      <c r="C57" s="272"/>
      <c r="D57" s="260"/>
      <c r="E57" s="260"/>
      <c r="F57" s="260"/>
      <c r="G57" s="26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162</v>
      </c>
      <c r="C58" s="267" t="s">
        <v>162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73"/>
      <c r="AE59" t="s">
        <v>165</v>
      </c>
    </row>
  </sheetData>
  <mergeCells count="6">
    <mergeCell ref="A1:G1"/>
    <mergeCell ref="C2:G2"/>
    <mergeCell ref="C3:G3"/>
    <mergeCell ref="C4:G4"/>
    <mergeCell ref="A52:C52"/>
    <mergeCell ref="A53:G57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2019-08-11T14:51:47Z</dcterms:modified>
</cp:coreProperties>
</file>